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6年度\R6経営比較分析表（水道・病院・下水道・観光施設）\"/>
    </mc:Choice>
  </mc:AlternateContent>
  <xr:revisionPtr revIDLastSave="0" documentId="13_ncr:1_{3E37BAB5-6021-44F5-9327-D0E3A98A13C4}" xr6:coauthVersionLast="47" xr6:coauthVersionMax="47" xr10:uidLastSave="{00000000-0000-0000-0000-000000000000}"/>
  <workbookProtection workbookAlgorithmName="SHA-512" workbookHashValue="kZ6dPNnclZHhdWlgaCV5YDAtcrEJa8AD3QO7fHOcFuGmX55yN+E08i7NrHOsBNgpgW9H89e+iXQjr60iobrVOg==" workbookSaltValue="C4fpDRlwSyHIOwR3dsM2eA==" workbookSpinCount="100000" lockStructure="1"/>
  <bookViews>
    <workbookView xWindow="12720" yWindow="105" windowWidth="11400" windowHeight="1270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I10" i="4"/>
  <c r="B10" i="4"/>
  <c r="BB8" i="4"/>
  <c r="AT8" i="4"/>
  <c r="AL8"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<sst xmlns="http://schemas.openxmlformats.org/spreadsheetml/2006/main" count="228" uniqueCount="112">
  <si>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</si>
  <si>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</si>
  <si>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</si>
  <si>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</si>
  <si>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</si>
  <si>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</si>
  <si>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</si>
  <si>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</si>
  <si>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</si>
  <si>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</si>
  <si>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</si>
  <si>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</si>
  <si>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</si>
  <si>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</si>
  <si>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</si>
  <si>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</si>
  <si>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</si>
  <si>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</si>
  <si>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</si>
  <si>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</si>
  <si>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</si>
  <si>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</si>
  <si>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</si>
  <si>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</si>
  <si>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</si>
  <si>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</si>
  <si>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</si>
  <si>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</si>
  <si>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</si>
  <si>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</si>
  <si>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</si>
  <si>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</si>
  <si>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</si>
  <si>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</si>
  <si>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</si>
  <si>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</si>
  <si>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</si>
  <si>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</si>
  <si>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</si>
  <si>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</si>
  <si>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</si>
  <si>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</si>
  <si>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</si>
  <si>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</si>
  <si>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</si>
  <si>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</si>
  <si>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</si>
  <si>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</si>
  <si>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</si>
  <si>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</si>
  <si>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</si>
  <si>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</si>
  <si>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</si>
  <si>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</si>
  <si>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</si>
  <si>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</si>
  <si>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</si>
  <si>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</si>
  <si>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</si>
  <si>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</si>
  <si>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</si>
  <si>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</si>
  <si>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</si>
  <si>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</si>
  <si>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</si>
  <si>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</si>
  <si>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</si>
  <si>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</si>
  <si>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</si>
  <si>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</si>
  <si>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</si>
  <si>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</si>
  <si>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</si>
  <si>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</si>
  <si>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</si>
  <si>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</si>
  <si>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</si>
  <si>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</si>
  <si>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</si>
  <si>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</si>
  <si>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</si>
  <si>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</si>
  <si>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</si>
  <si>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</si>
  <si>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</si>
  <si>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</si>
  <si>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</si>
  <si>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</si>
  <si>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</si>
  <si>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</si>
  <si>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</si>
  <si>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</si>
  <si>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</si>
  <si>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</si>
  <si>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</si>
  <si>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</si>
  <si>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</si>
  <si>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</si>
  <si>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</si>
  <si>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</si>
  <si>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</si>
  <si>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</si>
  <si>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</si>
  <si>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</si>
  <si>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</si>
  <si>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</si>
  <si>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</si>
  <si>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</si>
  <si>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</si>
  <si>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令和4年度の料金改定以降、若干改善を見せているが、依然として100％を下回る水準で推移しているため、今後も効率的な運営に努め、適切な料金体系の在り方について検討していく必要があると考えている。
　累積欠損金比率は、単年度において純損失が発生し続けており、累積欠損金は年々増加している。
　料金回収率は、令和4年度の料金改定以降、60％台に回復していたが、物価高騰等により費用が上昇しているため、当年度に再び60％台を割り込むこととなった。類似団体と比較しても低い状態となっていることから、今後も対策を検討していく必要がある。
　給水原価は、山間地域に多くの浄水場を有していることから類似団体と比較しても高い状態となっており、経常収支比率と同様に効率的な運営に努め、維持管理経費の削減を図る必要があると考えている。
　施設利用率は、人口減少等により配水量は減少傾向にあるものの、観光を主産業としている特性による季節変動もあり、規模縮小は難しいと考えている。
　有収率は、今回3.39ポイント下落し80％を割り込み、類似団体との比較でも下回る結果となった。引き続き漏水調査を実施し、漏水修繕及び老朽管の更新を図っていくこととしている。</t>
    <rPh sb="19" eb="21">
      <t>イコウ</t>
    </rPh>
    <rPh sb="22" eb="24">
      <t>ジャッカン</t>
    </rPh>
    <rPh sb="34" eb="36">
      <t>イゼン</t>
    </rPh>
    <rPh sb="44" eb="46">
      <t>シタマワ</t>
    </rPh>
    <rPh sb="47" eb="49">
      <t>スイジュン</t>
    </rPh>
    <rPh sb="50" eb="52">
      <t>スイイ</t>
    </rPh>
    <rPh sb="130" eb="131">
      <t>ツヅ</t>
    </rPh>
    <rPh sb="170" eb="172">
      <t>イコウ</t>
    </rPh>
    <rPh sb="186" eb="190">
      <t>ブッカコウトウ</t>
    </rPh>
    <rPh sb="190" eb="191">
      <t>トウ</t>
    </rPh>
    <rPh sb="194" eb="196">
      <t>ヒヨウ</t>
    </rPh>
    <rPh sb="197" eb="199">
      <t>ジョウショウ</t>
    </rPh>
    <rPh sb="206" eb="209">
      <t>トウネンド</t>
    </rPh>
    <rPh sb="210" eb="211">
      <t>フタタ</t>
    </rPh>
    <rPh sb="215" eb="216">
      <t>ダイ</t>
    </rPh>
    <rPh sb="217" eb="218">
      <t>ワ</t>
    </rPh>
    <rPh sb="219" eb="220">
      <t>コ</t>
    </rPh>
    <rPh sb="397" eb="399">
      <t>カンコウ</t>
    </rPh>
    <rPh sb="400" eb="403">
      <t>シュサンギョウ</t>
    </rPh>
    <rPh sb="408" eb="410">
      <t>トクセイ</t>
    </rPh>
    <rPh sb="443" eb="445">
      <t>コンカイ</t>
    </rPh>
    <rPh sb="453" eb="455">
      <t>ゲラク</t>
    </rPh>
    <rPh sb="475" eb="477">
      <t>シタマワ</t>
    </rPh>
    <rPh sb="478" eb="480">
      <t>ケッカ</t>
    </rPh>
    <phoneticPr fontId="4"/>
  </si>
  <si>
    <t>　有形固定資産減価償却率は、類似団体と比較しても低い状態で推移しているが、上昇傾向にあるため施設の更新計画等により、計画的な更新を進めていく必要があると考えている。
　管路経年化率は、類似団体平均とほぼ同水準の24.30％となっているが、今後も順次耐用年数を経過する管路が出てくるため、導入した管路管理システムを活用し、計画的に更新に取り組む必要があると考えている。
　当年度の管路更新率は0.62%で、比較的高い数値となっているが、管路経年化率の上昇と比較すると更新が進んでいる状況とは言い難い。今後は、アセットマネジメントの更新と併せて計画的な更新に取組みたいと考えている。</t>
    <rPh sb="101" eb="104">
      <t>ドウスイジュン</t>
    </rPh>
    <rPh sb="143" eb="145">
      <t>ドウニュウ</t>
    </rPh>
    <rPh sb="156" eb="158">
      <t>カツヨウ</t>
    </rPh>
    <rPh sb="185" eb="188">
      <t>トウネンド</t>
    </rPh>
    <rPh sb="202" eb="205">
      <t>ヒカクテキ</t>
    </rPh>
    <rPh sb="205" eb="206">
      <t>タカ</t>
    </rPh>
    <rPh sb="207" eb="209">
      <t>スウチ</t>
    </rPh>
    <rPh sb="224" eb="226">
      <t>ジョウショウ</t>
    </rPh>
    <rPh sb="227" eb="229">
      <t>ヒカク</t>
    </rPh>
    <rPh sb="240" eb="242">
      <t>ジョウキョウ</t>
    </rPh>
    <rPh sb="244" eb="245">
      <t>イ</t>
    </rPh>
    <rPh sb="246" eb="247">
      <t>ガタ</t>
    </rPh>
    <rPh sb="249" eb="251">
      <t>コンゴ</t>
    </rPh>
    <phoneticPr fontId="4"/>
  </si>
  <si>
    <t>　旧簡易水道区域のエリアが広く点在しており、地形的にも統合が困難であり、施設も多く管路延長も長くなり、費用縮減による経営改善は難しいのが現状である。
　安全安心な水を供給するにあたり、維持管理経費の削減についても限界があること、また、人口の減少や節水志向により、有収水量の減少、給水収益の減少が大変大きな課題となっている。
　令和4年度には料金改定を実施しているが、今後も経営比較分析を踏まえ、中長期的な経営の基本計画である「経営戦略」の検証、見直しを行い、適切な料金体系の在り方についても検討を進めるとともに、課題の早期発見と早期解決を図り、健全経営につなげたいと考えている。</t>
    <rPh sb="51" eb="53">
      <t>ヒヨウ</t>
    </rPh>
    <rPh sb="53" eb="55">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</si>
</sst>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0.72</c:v>
                </c:pt>
                <c:pt idx="2">
                  <c:v>0.27</c:v>
                </c:pt>
                <c:pt idx="3">
                  <c:v>0.3</c:v>
                </c:pt>
                <c:pt idx="4">
                  <c:v>0.62</c:v>
                </c:pt>
              </c:numCache>
            </c:numRef>
          </c:val>
          <c:extLst>
            <c:ext xmlns:c16="http://schemas.microsoft.com/office/drawing/2014/chart" uri="{C3380CC4-5D6E-409C-BE32-E72D297353CC}">
              <c16:uniqueId val="{00000000-77C2-4267-BE10-C8BA26BC6B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77C2-4267-BE10-C8BA26BC6B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51.35</c:v>
                </c:pt>
                <c:pt idx="1">
                  <c:v>49.43</c:v>
                </c:pt>
                <c:pt idx="2">
                  <c:v>47.99</c:v>
                </c:pt>
                <c:pt idx="3">
                  <c:v>46.59</c:v>
                </c:pt>
                <c:pt idx="4">
                  <c:v>47.76</c:v>
                </c:pt>
              </c:numCache>
            </c:numRef>
          </c:val>
          <c:extLst>
            <c:ext xmlns:c16="http://schemas.microsoft.com/office/drawing/2014/chart" uri="{C3380CC4-5D6E-409C-BE32-E72D297353CC}">
              <c16:uniqueId val="{00000000-9630-4671-B41B-9CF2E48D8F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630-4671-B41B-9CF2E48D8F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80.52</c:v>
                </c:pt>
                <c:pt idx="1">
                  <c:v>80.25</c:v>
                </c:pt>
                <c:pt idx="2">
                  <c:v>81.95</c:v>
                </c:pt>
                <c:pt idx="3">
                  <c:v>81.36</c:v>
                </c:pt>
                <c:pt idx="4">
                  <c:v>77.97</c:v>
                </c:pt>
              </c:numCache>
            </c:numRef>
          </c:val>
          <c:extLst>
            <c:ext xmlns:c16="http://schemas.microsoft.com/office/drawing/2014/chart" uri="{C3380CC4-5D6E-409C-BE32-E72D297353CC}">
              <c16:uniqueId val="{00000000-21F1-4C58-9377-587C4BE0E8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21F1-4C58-9377-587C4BE0E8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75.66</c:v>
                </c:pt>
                <c:pt idx="1">
                  <c:v>78.97</c:v>
                </c:pt>
                <c:pt idx="2">
                  <c:v>76.17</c:v>
                </c:pt>
                <c:pt idx="3">
                  <c:v>83.59</c:v>
                </c:pt>
                <c:pt idx="4">
                  <c:v>83.23</c:v>
                </c:pt>
              </c:numCache>
            </c:numRef>
          </c:val>
          <c:extLst>
            <c:ext xmlns:c16="http://schemas.microsoft.com/office/drawing/2014/chart" uri="{C3380CC4-5D6E-409C-BE32-E72D297353CC}">
              <c16:uniqueId val="{00000000-E209-4300-984B-E09A18E390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209-4300-984B-E09A18E390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39.74</c:v>
                </c:pt>
                <c:pt idx="1">
                  <c:v>41.77</c:v>
                </c:pt>
                <c:pt idx="2">
                  <c:v>44.39</c:v>
                </c:pt>
                <c:pt idx="3">
                  <c:v>47.03</c:v>
                </c:pt>
                <c:pt idx="4">
                  <c:v>48.79</c:v>
                </c:pt>
              </c:numCache>
            </c:numRef>
          </c:val>
          <c:extLst>
            <c:ext xmlns:c16="http://schemas.microsoft.com/office/drawing/2014/chart" uri="{C3380CC4-5D6E-409C-BE32-E72D297353CC}">
              <c16:uniqueId val="{00000000-1FAF-47CE-9F80-2E55FB8DED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FAF-47CE-9F80-2E55FB8DED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5.74</c:v>
                </c:pt>
                <c:pt idx="1">
                  <c:v>8.36</c:v>
                </c:pt>
                <c:pt idx="2">
                  <c:v>16.34</c:v>
                </c:pt>
                <c:pt idx="3">
                  <c:v>23.11</c:v>
                </c:pt>
                <c:pt idx="4">
                  <c:v>24.3</c:v>
                </c:pt>
              </c:numCache>
            </c:numRef>
          </c:val>
          <c:extLst>
            <c:ext xmlns:c16="http://schemas.microsoft.com/office/drawing/2014/chart" uri="{C3380CC4-5D6E-409C-BE32-E72D297353CC}">
              <c16:uniqueId val="{00000000-CE7A-4E1C-BDF2-356A5E2162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E7A-4E1C-BDF2-356A5E2162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329.12</c:v>
                </c:pt>
                <c:pt idx="1">
                  <c:v>353.69</c:v>
                </c:pt>
                <c:pt idx="2">
                  <c:v>372.26</c:v>
                </c:pt>
                <c:pt idx="3">
                  <c:v>389.24</c:v>
                </c:pt>
                <c:pt idx="4">
                  <c:v>446.55</c:v>
                </c:pt>
              </c:numCache>
            </c:numRef>
          </c:val>
          <c:extLst>
            <c:ext xmlns:c16="http://schemas.microsoft.com/office/drawing/2014/chart" uri="{C3380CC4-5D6E-409C-BE32-E72D297353CC}">
              <c16:uniqueId val="{00000000-28F2-4153-A328-C0881ED30F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8F2-4153-A328-C0881ED30F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56.5</c:v>
                </c:pt>
                <c:pt idx="1">
                  <c:v>49.74</c:v>
                </c:pt>
                <c:pt idx="2">
                  <c:v>35.42</c:v>
                </c:pt>
                <c:pt idx="3">
                  <c:v>43.5</c:v>
                </c:pt>
                <c:pt idx="4">
                  <c:v>39</c:v>
                </c:pt>
              </c:numCache>
            </c:numRef>
          </c:val>
          <c:extLst>
            <c:ext xmlns:c16="http://schemas.microsoft.com/office/drawing/2014/chart" uri="{C3380CC4-5D6E-409C-BE32-E72D297353CC}">
              <c16:uniqueId val="{00000000-701B-4296-9965-F1F67F844D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701B-4296-9965-F1F67F844D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988.98</c:v>
                </c:pt>
                <c:pt idx="1">
                  <c:v>939.02</c:v>
                </c:pt>
                <c:pt idx="2">
                  <c:v>839.21</c:v>
                </c:pt>
                <c:pt idx="3">
                  <c:v>839.88</c:v>
                </c:pt>
                <c:pt idx="4">
                  <c:v>831.51</c:v>
                </c:pt>
              </c:numCache>
            </c:numRef>
          </c:val>
          <c:extLst>
            <c:ext xmlns:c16="http://schemas.microsoft.com/office/drawing/2014/chart" uri="{C3380CC4-5D6E-409C-BE32-E72D297353CC}">
              <c16:uniqueId val="{00000000-E311-407B-A4EF-41ACB3F771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311-407B-A4EF-41ACB3F771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57.01</c:v>
                </c:pt>
                <c:pt idx="1">
                  <c:v>59.81</c:v>
                </c:pt>
                <c:pt idx="2">
                  <c:v>63.45</c:v>
                </c:pt>
                <c:pt idx="3">
                  <c:v>61.67</c:v>
                </c:pt>
                <c:pt idx="4">
                  <c:v>59.42</c:v>
                </c:pt>
              </c:numCache>
            </c:numRef>
          </c:val>
          <c:extLst>
            <c:ext xmlns:c16="http://schemas.microsoft.com/office/drawing/2014/chart" uri="{C3380CC4-5D6E-409C-BE32-E72D297353CC}">
              <c16:uniqueId val="{00000000-C43D-4BBE-8F04-EEE4A65F02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43D-4BBE-8F04-EEE4A65F02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227.84</c:v>
                </c:pt>
                <c:pt idx="1">
                  <c:v>236.95</c:v>
                </c:pt>
                <c:pt idx="2">
                  <c:v>244.05</c:v>
                </c:pt>
                <c:pt idx="3">
                  <c:v>256.83</c:v>
                </c:pt>
                <c:pt idx="4">
                  <c:v>267.39999999999998</c:v>
                </c:pt>
              </c:numCache>
            </c:numRef>
          </c:val>
          <c:extLst>
            <c:ext xmlns:c16="http://schemas.microsoft.com/office/drawing/2014/chart" uri="{C3380CC4-5D6E-409C-BE32-E72D297353CC}">
              <c16:uniqueId val="{00000000-A2F7-41A6-A63E-2C4625955B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2F7-41A6-A63E-2C4625955B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兵庫県　香美町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15303</v>
      </c>
      <c r="AM8" s="58"/>
      <c r="AN8" s="58"/>
      <c r="AO8" s="58"/>
      <c r="AP8" s="58"/>
      <c r="AQ8" s="58"/>
      <c r="AR8" s="58"/>
      <c r="AS8" s="58"/>
      <c r="AT8" s="55">
        <f>データ!$S$6</f>
        <v>368.77</v>
      </c>
      <c r="AU8" s="56"/>
      <c r="AV8" s="56"/>
      <c r="AW8" s="56"/>
      <c r="AX8" s="56"/>
      <c r="AY8" s="56"/>
      <c r="AZ8" s="56"/>
      <c r="BA8" s="56"/>
      <c r="BB8" s="45">
        <f>データ!$T$6</f>
        <v>41.5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c r="A10" s="2"/>
      <c r="B10" s="55" t="str">
        <f>データ!$N$6</f>
        <v>-</v>
      </c>
      <c r="C10" s="56"/>
      <c r="D10" s="56"/>
      <c r="E10" s="56"/>
      <c r="F10" s="56"/>
      <c r="G10" s="56"/>
      <c r="H10" s="56"/>
      <c r="I10" s="55">
        <f>データ!$O$6</f>
        <v>52.97</v>
      </c>
      <c r="J10" s="56"/>
      <c r="K10" s="56"/>
      <c r="L10" s="56"/>
      <c r="M10" s="56"/>
      <c r="N10" s="56"/>
      <c r="O10" s="57"/>
      <c r="P10" s="45">
        <f>データ!$P$6</f>
        <v>99.63</v>
      </c>
      <c r="Q10" s="45"/>
      <c r="R10" s="45"/>
      <c r="S10" s="45"/>
      <c r="T10" s="45"/>
      <c r="U10" s="45"/>
      <c r="V10" s="45"/>
      <c r="W10" s="58">
        <f>データ!$Q$6</f>
        <v>2926</v>
      </c>
      <c r="X10" s="58"/>
      <c r="Y10" s="58"/>
      <c r="Z10" s="58"/>
      <c r="AA10" s="58"/>
      <c r="AB10" s="58"/>
      <c r="AC10" s="58"/>
      <c r="AD10" s="2"/>
      <c r="AE10" s="2"/>
      <c r="AF10" s="2"/>
      <c r="AG10" s="2"/>
      <c r="AH10" s="2"/>
      <c r="AI10" s="2"/>
      <c r="AJ10" s="2"/>
      <c r="AK10" s="2"/>
      <c r="AL10" s="58">
        <f>データ!$U$6</f>
        <v>15037</v>
      </c>
      <c r="AM10" s="58"/>
      <c r="AN10" s="58"/>
      <c r="AO10" s="58"/>
      <c r="AP10" s="58"/>
      <c r="AQ10" s="58"/>
      <c r="AR10" s="58"/>
      <c r="AS10" s="58"/>
      <c r="AT10" s="55">
        <f>データ!$V$6</f>
        <v>150.94</v>
      </c>
      <c r="AU10" s="56"/>
      <c r="AV10" s="56"/>
      <c r="AW10" s="56"/>
      <c r="AX10" s="56"/>
      <c r="AY10" s="56"/>
      <c r="AZ10" s="56"/>
      <c r="BA10" s="56"/>
      <c r="BB10" s="45">
        <f>データ!$W$6</f>
        <v>99.62</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xlyO6SGcI/ASVVZ+8RckdHPEXHsNM9pswZ+oNsQDaUCj1BSf1JNRVVbuxwfYnWlh9V9e+LjzM4gVAH2twkMAg==" saltValue="8PdUMyTNRJSdHpYN+eeS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c r="A6" s="15" t="s">
        <v>91</v>
      </c>
      <c r="B6" s="20">
        <f>B7</f>
        <v>2024</v>
      </c>
      <c r="C6" s="20">
        <f t="shared" ref="C6:W6" si="3">C7</f>
        <v>285854</v>
      </c>
      <c r="D6" s="20">
        <f t="shared" si="3"/>
        <v>46</v>
      </c>
      <c r="E6" s="20">
        <f t="shared" si="3"/>
        <v>1</v>
      </c>
      <c r="F6" s="20">
        <f t="shared" si="3"/>
        <v>0</v>
      </c>
      <c r="G6" s="20">
        <f t="shared" si="3"/>
        <v>1</v>
      </c>
      <c r="H6" s="20" t="str">
        <f t="shared" si="3"/>
        <v>兵庫県　香美町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52.97</v>
      </c>
      <c r="P6" s="21">
        <f t="shared" si="3"/>
        <v>99.63</v>
      </c>
      <c r="Q6" s="21">
        <f t="shared" si="3"/>
        <v>2926</v>
      </c>
      <c r="R6" s="21">
        <f t="shared" si="3"/>
        <v>15303</v>
      </c>
      <c r="S6" s="21">
        <f t="shared" si="3"/>
        <v>368.77</v>
      </c>
      <c r="T6" s="21">
        <f t="shared" si="3"/>
        <v>41.5</v>
      </c>
      <c r="U6" s="21">
        <f t="shared" si="3"/>
        <v>15037</v>
      </c>
      <c r="V6" s="21">
        <f t="shared" si="3"/>
        <v>150.94</v>
      </c>
      <c r="W6" s="21">
        <f t="shared" si="3"/>
        <v>99.62</v>
      </c>
      <c r="X6" s="22">
        <f>IF(X7="",NA(),X7)</f>
        <v>75.66</v>
      </c>
      <c r="Y6" s="22">
        <f t="shared" ref="Y6:AG6" si="4">IF(Y7="",NA(),Y7)</f>
        <v>78.97</v>
      </c>
      <c r="Z6" s="22">
        <f t="shared" si="4"/>
        <v>76.17</v>
      </c>
      <c r="AA6" s="22">
        <f t="shared" si="4"/>
        <v>83.59</v>
      </c>
      <c r="AB6" s="22">
        <f t="shared" si="4"/>
        <v>83.23</v>
      </c>
      <c r="AC6" s="22">
        <f t="shared" si="4"/>
        <v>108.35</v>
      </c>
      <c r="AD6" s="22">
        <f t="shared" si="4"/>
        <v>108.84</v>
      </c>
      <c r="AE6" s="22">
        <f t="shared" si="4"/>
        <v>105.92</v>
      </c>
      <c r="AF6" s="22">
        <f t="shared" si="4"/>
        <v>106.01</v>
      </c>
      <c r="AG6" s="22">
        <f t="shared" si="4"/>
        <v>103.74</v>
      </c>
      <c r="AH6" s="21" t="str">
        <f>IF(AH7="","",IF(AH7="-","【-】","【"&amp;SUBSTITUTE(TEXT(AH7,"#,##0.00"),"-","△")&amp;"】"))</f>
        <v>【107.26】</v>
      </c>
      <c r="AI6" s="22">
        <f>IF(AI7="",NA(),AI7)</f>
        <v>329.12</v>
      </c>
      <c r="AJ6" s="22">
        <f t="shared" ref="AJ6:AR6" si="5">IF(AJ7="",NA(),AJ7)</f>
        <v>353.69</v>
      </c>
      <c r="AK6" s="22">
        <f t="shared" si="5"/>
        <v>372.26</v>
      </c>
      <c r="AL6" s="22">
        <f t="shared" si="5"/>
        <v>389.24</v>
      </c>
      <c r="AM6" s="22">
        <f t="shared" si="5"/>
        <v>446.55</v>
      </c>
      <c r="AN6" s="22">
        <f t="shared" si="5"/>
        <v>3.98</v>
      </c>
      <c r="AO6" s="22">
        <f t="shared" si="5"/>
        <v>6.02</v>
      </c>
      <c r="AP6" s="22">
        <f t="shared" si="5"/>
        <v>7.78</v>
      </c>
      <c r="AQ6" s="22">
        <f t="shared" si="5"/>
        <v>9.59</v>
      </c>
      <c r="AR6" s="22">
        <f t="shared" si="5"/>
        <v>11.55</v>
      </c>
      <c r="AS6" s="21" t="str">
        <f>IF(AS7="","",IF(AS7="-","【-】","【"&amp;SUBSTITUTE(TEXT(AS7,"#,##0.00"),"-","△")&amp;"】"))</f>
        <v>【1.61】</v>
      </c>
      <c r="AT6" s="22">
        <f>IF(AT7="",NA(),AT7)</f>
        <v>56.5</v>
      </c>
      <c r="AU6" s="22">
        <f t="shared" ref="AU6:BC6" si="6">IF(AU7="",NA(),AU7)</f>
        <v>49.74</v>
      </c>
      <c r="AV6" s="22">
        <f t="shared" si="6"/>
        <v>35.42</v>
      </c>
      <c r="AW6" s="22">
        <f t="shared" si="6"/>
        <v>43.5</v>
      </c>
      <c r="AX6" s="22">
        <f t="shared" si="6"/>
        <v>39</v>
      </c>
      <c r="AY6" s="22">
        <f t="shared" si="6"/>
        <v>367.55</v>
      </c>
      <c r="AZ6" s="22">
        <f t="shared" si="6"/>
        <v>378.56</v>
      </c>
      <c r="BA6" s="22">
        <f t="shared" si="6"/>
        <v>364.46</v>
      </c>
      <c r="BB6" s="22">
        <f t="shared" si="6"/>
        <v>338.89</v>
      </c>
      <c r="BC6" s="22">
        <f t="shared" si="6"/>
        <v>352.34</v>
      </c>
      <c r="BD6" s="21" t="str">
        <f>IF(BD7="","",IF(BD7="-","【-】","【"&amp;SUBSTITUTE(TEXT(BD7,"#,##0.00"),"-","△")&amp;"】"))</f>
        <v>【239.69】</v>
      </c>
      <c r="BE6" s="22">
        <f>IF(BE7="",NA(),BE7)</f>
        <v>988.98</v>
      </c>
      <c r="BF6" s="22">
        <f t="shared" ref="BF6:BN6" si="7">IF(BF7="",NA(),BF7)</f>
        <v>939.02</v>
      </c>
      <c r="BG6" s="22">
        <f t="shared" si="7"/>
        <v>839.21</v>
      </c>
      <c r="BH6" s="22">
        <f t="shared" si="7"/>
        <v>839.88</v>
      </c>
      <c r="BI6" s="22">
        <f t="shared" si="7"/>
        <v>831.51</v>
      </c>
      <c r="BJ6" s="22">
        <f t="shared" si="7"/>
        <v>418.68</v>
      </c>
      <c r="BK6" s="22">
        <f t="shared" si="7"/>
        <v>395.68</v>
      </c>
      <c r="BL6" s="22">
        <f t="shared" si="7"/>
        <v>403.72</v>
      </c>
      <c r="BM6" s="22">
        <f t="shared" si="7"/>
        <v>400.21</v>
      </c>
      <c r="BN6" s="22">
        <f t="shared" si="7"/>
        <v>391.13</v>
      </c>
      <c r="BO6" s="21" t="str">
        <f>IF(BO7="","",IF(BO7="-","【-】","【"&amp;SUBSTITUTE(TEXT(BO7,"#,##0.00"),"-","△")&amp;"】"))</f>
        <v>【264.86】</v>
      </c>
      <c r="BP6" s="22">
        <f>IF(BP7="",NA(),BP7)</f>
        <v>57.01</v>
      </c>
      <c r="BQ6" s="22">
        <f t="shared" ref="BQ6:BY6" si="8">IF(BQ7="",NA(),BQ7)</f>
        <v>59.81</v>
      </c>
      <c r="BR6" s="22">
        <f t="shared" si="8"/>
        <v>63.45</v>
      </c>
      <c r="BS6" s="22">
        <f t="shared" si="8"/>
        <v>61.67</v>
      </c>
      <c r="BT6" s="22">
        <f t="shared" si="8"/>
        <v>59.42</v>
      </c>
      <c r="BU6" s="22">
        <f t="shared" si="8"/>
        <v>94.78</v>
      </c>
      <c r="BV6" s="22">
        <f t="shared" si="8"/>
        <v>97.59</v>
      </c>
      <c r="BW6" s="22">
        <f t="shared" si="8"/>
        <v>92.17</v>
      </c>
      <c r="BX6" s="22">
        <f t="shared" si="8"/>
        <v>92.83</v>
      </c>
      <c r="BY6" s="22">
        <f t="shared" si="8"/>
        <v>92.16</v>
      </c>
      <c r="BZ6" s="21" t="str">
        <f>IF(BZ7="","",IF(BZ7="-","【-】","【"&amp;SUBSTITUTE(TEXT(BZ7,"#,##0.00"),"-","△")&amp;"】"))</f>
        <v>【97.59】</v>
      </c>
      <c r="CA6" s="22">
        <f>IF(CA7="",NA(),CA7)</f>
        <v>227.84</v>
      </c>
      <c r="CB6" s="22">
        <f t="shared" ref="CB6:CJ6" si="9">IF(CB7="",NA(),CB7)</f>
        <v>236.95</v>
      </c>
      <c r="CC6" s="22">
        <f t="shared" si="9"/>
        <v>244.05</v>
      </c>
      <c r="CD6" s="22">
        <f t="shared" si="9"/>
        <v>256.83</v>
      </c>
      <c r="CE6" s="22">
        <f t="shared" si="9"/>
        <v>267.39999999999998</v>
      </c>
      <c r="CF6" s="22">
        <f t="shared" si="9"/>
        <v>181.3</v>
      </c>
      <c r="CG6" s="22">
        <f t="shared" si="9"/>
        <v>181.71</v>
      </c>
      <c r="CH6" s="22">
        <f t="shared" si="9"/>
        <v>188.51</v>
      </c>
      <c r="CI6" s="22">
        <f t="shared" si="9"/>
        <v>189.43</v>
      </c>
      <c r="CJ6" s="22">
        <f t="shared" si="9"/>
        <v>196.75</v>
      </c>
      <c r="CK6" s="21" t="str">
        <f>IF(CK7="","",IF(CK7="-","【-】","【"&amp;SUBSTITUTE(TEXT(CK7,"#,##0.00"),"-","△")&amp;"】"))</f>
        <v>【181.66】</v>
      </c>
      <c r="CL6" s="22">
        <f>IF(CL7="",NA(),CL7)</f>
        <v>51.35</v>
      </c>
      <c r="CM6" s="22">
        <f t="shared" ref="CM6:CU6" si="10">IF(CM7="",NA(),CM7)</f>
        <v>49.43</v>
      </c>
      <c r="CN6" s="22">
        <f t="shared" si="10"/>
        <v>47.99</v>
      </c>
      <c r="CO6" s="22">
        <f t="shared" si="10"/>
        <v>46.59</v>
      </c>
      <c r="CP6" s="22">
        <f t="shared" si="10"/>
        <v>47.76</v>
      </c>
      <c r="CQ6" s="22">
        <f t="shared" si="10"/>
        <v>55.89</v>
      </c>
      <c r="CR6" s="22">
        <f t="shared" si="10"/>
        <v>55.72</v>
      </c>
      <c r="CS6" s="22">
        <f t="shared" si="10"/>
        <v>55.31</v>
      </c>
      <c r="CT6" s="22">
        <f t="shared" si="10"/>
        <v>55.14</v>
      </c>
      <c r="CU6" s="22">
        <f t="shared" si="10"/>
        <v>54.99</v>
      </c>
      <c r="CV6" s="21" t="str">
        <f>IF(CV7="","",IF(CV7="-","【-】","【"&amp;SUBSTITUTE(TEXT(CV7,"#,##0.00"),"-","△")&amp;"】"))</f>
        <v>【60.21】</v>
      </c>
      <c r="CW6" s="22">
        <f>IF(CW7="",NA(),CW7)</f>
        <v>80.52</v>
      </c>
      <c r="CX6" s="22">
        <f t="shared" ref="CX6:DF6" si="11">IF(CX7="",NA(),CX7)</f>
        <v>80.25</v>
      </c>
      <c r="CY6" s="22">
        <f t="shared" si="11"/>
        <v>81.95</v>
      </c>
      <c r="CZ6" s="22">
        <f t="shared" si="11"/>
        <v>81.36</v>
      </c>
      <c r="DA6" s="22">
        <f t="shared" si="11"/>
        <v>77.97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39.74</v>
      </c>
      <c r="DI6" s="22">
        <f t="shared" ref="DI6:DQ6" si="12">IF(DI7="",NA(),DI7)</f>
        <v>41.77</v>
      </c>
      <c r="DJ6" s="22">
        <f t="shared" si="12"/>
        <v>44.39</v>
      </c>
      <c r="DK6" s="22">
        <f t="shared" si="12"/>
        <v>47.03</v>
      </c>
      <c r="DL6" s="22">
        <f t="shared" si="12"/>
        <v>48.79</v>
      </c>
      <c r="DM6" s="22">
        <f t="shared" si="12"/>
        <v>50.63</v>
      </c>
      <c r="DN6" s="22">
        <f t="shared" si="12"/>
        <v>51.29</v>
      </c>
      <c r="DO6" s="22">
        <f t="shared" si="12"/>
        <v>52.2</v>
      </c>
      <c r="DP6" s="22">
        <f t="shared" si="12"/>
        <v>52.7</v>
      </c>
      <c r="DQ6" s="22">
        <f t="shared" si="12"/>
        <v>53.48</v>
      </c>
      <c r="DR6" s="21" t="str">
        <f>IF(DR7="","",IF(DR7="-","【-】","【"&amp;SUBSTITUTE(TEXT(DR7,"#,##0.00"),"-","△")&amp;"】"))</f>
        <v>【52.41】</v>
      </c>
      <c r="DS6" s="22">
        <f>IF(DS7="",NA(),DS7)</f>
        <v>5.74</v>
      </c>
      <c r="DT6" s="22">
        <f t="shared" ref="DT6:EB6" si="13">IF(DT7="",NA(),DT7)</f>
        <v>8.36</v>
      </c>
      <c r="DU6" s="22">
        <f t="shared" si="13"/>
        <v>16.34</v>
      </c>
      <c r="DV6" s="22">
        <f t="shared" si="13"/>
        <v>23.11</v>
      </c>
      <c r="DW6" s="22">
        <f t="shared" si="13"/>
        <v>24.3</v>
      </c>
      <c r="DX6" s="22">
        <f t="shared" si="13"/>
        <v>18.28</v>
      </c>
      <c r="DY6" s="22">
        <f t="shared" si="13"/>
        <v>19.61</v>
      </c>
      <c r="DZ6" s="22">
        <f t="shared" si="13"/>
        <v>20.73</v>
      </c>
      <c r="EA6" s="22">
        <f t="shared" si="13"/>
        <v>22.86</v>
      </c>
      <c r="EB6" s="22">
        <f t="shared" si="13"/>
        <v>24.31</v>
      </c>
      <c r="EC6" s="21" t="str">
        <f>IF(EC7="","",IF(EC7="-","【-】","【"&amp;SUBSTITUTE(TEXT(EC7,"#,##0.00"),"-","△")&amp;"】"))</f>
        <v>【26.78】</v>
      </c>
      <c r="ED6" s="22">
        <f>IF(ED7="",NA(),ED7)</f>
        <v>0.04</v>
      </c>
      <c r="EE6" s="22">
        <f t="shared" ref="EE6:EM6" si="14">IF(EE7="",NA(),EE7)</f>
        <v>0.72</v>
      </c>
      <c r="EF6" s="22">
        <f t="shared" si="14"/>
        <v>0.27</v>
      </c>
      <c r="EG6" s="22">
        <f t="shared" si="14"/>
        <v>0.3</v>
      </c>
      <c r="EH6" s="22">
        <f t="shared" si="14"/>
        <v>0.62</v>
      </c>
      <c r="EI6" s="22">
        <f t="shared" si="14"/>
        <v>0.53</v>
      </c>
      <c r="EJ6" s="22">
        <f t="shared" si="14"/>
        <v>0.48</v>
      </c>
      <c r="EK6" s="22">
        <f t="shared" si="14"/>
        <v>0.5</v>
      </c>
      <c r="EL6" s="22">
        <f t="shared" si="14"/>
        <v>0.41</v>
      </c>
      <c r="EM6" s="22">
        <f t="shared" si="14"/>
        <v>0.41</v>
      </c>
      <c r="EN6" s="21" t="str">
        <f>IF(EN7="","",IF(EN7="-","【-】","【"&amp;SUBSTITUTE(TEXT(EN7,"#,##0.00"),"-","△")&amp;"】"))</f>
        <v>【0.59】</v>
      </c>
    </row>
    <row r="7" spans="1:144" s="23" customFormat="1">
      <c r="A7" s="15"/>
      <c r="B7" s="24">
        <v>2024</v>
      </c>
      <c r="C7" s="24">
        <v>285854</v>
      </c>
      <c r="D7" s="24">
        <v>46</v>
      </c>
      <c r="E7" s="24">
        <v>1</v>
      </c>
      <c r="F7" s="24">
        <v>0</v>
      </c>
      <c r="G7" s="24">
        <v>1</v>
      </c>
      <c r="H7" s="24" t="s">
        <v>92</v>
      </c>
      <c r="I7" s="24" t="s">
        <v>93</v>
      </c>
      <c r="J7" s="24" t="s">
        <v>94</v>
      </c>
      <c r="K7" s="24" t="s">
        <v>95</v>
      </c>
      <c r="L7" s="24" t="s">
        <v>96</v>
      </c>
      <c r="M7" s="24" t="s">
        <v>97</v>
      </c>
      <c r="N7" s="25" t="s">
        <v>98</v>
      </c>
      <c r="O7" s="25">
        <v>52.97</v>
      </c>
      <c r="P7" s="25">
        <v>99.63</v>
      </c>
      <c r="Q7" s="25">
        <v>2926</v>
      </c>
      <c r="R7" s="25">
        <v>15303</v>
      </c>
      <c r="S7" s="25">
        <v>368.77</v>
      </c>
      <c r="T7" s="25">
        <v>41.5</v>
      </c>
      <c r="U7" s="25">
        <v>15037</v>
      </c>
      <c r="V7" s="25">
        <v>150.94</v>
      </c>
      <c r="W7" s="25">
        <v>99.62</v>
      </c>
      <c r="X7" s="25">
        <v>75.66</v>
      </c>
      <c r="Y7" s="25">
        <v>78.97</v>
      </c>
      <c r="Z7" s="25">
        <v>76.17</v>
      </c>
      <c r="AA7" s="25">
        <v>83.59</v>
      </c>
      <c r="AB7" s="25">
        <v>83.23</v>
      </c>
      <c r="AC7" s="25">
        <v>108.35</v>
      </c>
      <c r="AD7" s="25">
        <v>108.84</v>
      </c>
      <c r="AE7" s="25">
        <v>105.92</v>
      </c>
      <c r="AF7" s="25">
        <v>106.01</v>
      </c>
      <c r="AG7" s="25">
        <v>103.74</v>
      </c>
      <c r="AH7" s="25">
        <v>107.26</v>
      </c>
      <c r="AI7" s="25">
        <v>329.12</v>
      </c>
      <c r="AJ7" s="25">
        <v>353.69</v>
      </c>
      <c r="AK7" s="25">
        <v>372.26</v>
      </c>
      <c r="AL7" s="25">
        <v>389.24</v>
      </c>
      <c r="AM7" s="25">
        <v>446.55</v>
      </c>
      <c r="AN7" s="25">
        <v>3.98</v>
      </c>
      <c r="AO7" s="25">
        <v>6.02</v>
      </c>
      <c r="AP7" s="25">
        <v>7.78</v>
      </c>
      <c r="AQ7" s="25">
        <v>9.59</v>
      </c>
      <c r="AR7" s="25">
        <v>11.55</v>
      </c>
      <c r="AS7" s="25">
        <v>1.61</v>
      </c>
      <c r="AT7" s="25">
        <v>56.5</v>
      </c>
      <c r="AU7" s="25">
        <v>49.74</v>
      </c>
      <c r="AV7" s="25">
        <v>35.42</v>
      </c>
      <c r="AW7" s="25">
        <v>43.5</v>
      </c>
      <c r="AX7" s="25">
        <v>39</v>
      </c>
      <c r="AY7" s="25">
        <v>367.55</v>
      </c>
      <c r="AZ7" s="25">
        <v>378.56</v>
      </c>
      <c r="BA7" s="25">
        <v>364.46</v>
      </c>
      <c r="BB7" s="25">
        <v>338.89</v>
      </c>
      <c r="BC7" s="25">
        <v>352.34</v>
      </c>
      <c r="BD7" s="25">
        <v>239.69</v>
      </c>
      <c r="BE7" s="25">
        <v>988.98</v>
      </c>
      <c r="BF7" s="25">
        <v>939.02</v>
      </c>
      <c r="BG7" s="25">
        <v>839.21</v>
      </c>
      <c r="BH7" s="25">
        <v>839.88</v>
      </c>
      <c r="BI7" s="25">
        <v>831.51</v>
      </c>
      <c r="BJ7" s="25">
        <v>418.68</v>
      </c>
      <c r="BK7" s="25">
        <v>395.68</v>
      </c>
      <c r="BL7" s="25">
        <v>403.72</v>
      </c>
      <c r="BM7" s="25">
        <v>400.21</v>
      </c>
      <c r="BN7" s="25">
        <v>391.13</v>
      </c>
      <c r="BO7" s="25">
        <v>264.86</v>
      </c>
      <c r="BP7" s="25">
        <v>57.01</v>
      </c>
      <c r="BQ7" s="25">
        <v>59.81</v>
      </c>
      <c r="BR7" s="25">
        <v>63.45</v>
      </c>
      <c r="BS7" s="25">
        <v>61.67</v>
      </c>
      <c r="BT7" s="25">
        <v>59.42</v>
      </c>
      <c r="BU7" s="25">
        <v>94.78</v>
      </c>
      <c r="BV7" s="25">
        <v>97.59</v>
      </c>
      <c r="BW7" s="25">
        <v>92.17</v>
      </c>
      <c r="BX7" s="25">
        <v>92.83</v>
      </c>
      <c r="BY7" s="25">
        <v>92.16</v>
      </c>
      <c r="BZ7" s="25">
        <v>97.59</v>
      </c>
      <c r="CA7" s="25">
        <v>227.84</v>
      </c>
      <c r="CB7" s="25">
        <v>236.95</v>
      </c>
      <c r="CC7" s="25">
        <v>244.05</v>
      </c>
      <c r="CD7" s="25">
        <v>256.83</v>
      </c>
      <c r="CE7" s="25">
        <v>267.39999999999998</v>
      </c>
      <c r="CF7" s="25">
        <v>181.3</v>
      </c>
      <c r="CG7" s="25">
        <v>181.71</v>
      </c>
      <c r="CH7" s="25">
        <v>188.51</v>
      </c>
      <c r="CI7" s="25">
        <v>189.43</v>
      </c>
      <c r="CJ7" s="25">
        <v>196.75</v>
      </c>
      <c r="CK7" s="25">
        <v>181.66</v>
      </c>
      <c r="CL7" s="25">
        <v>51.35</v>
      </c>
      <c r="CM7" s="25">
        <v>49.43</v>
      </c>
      <c r="CN7" s="25">
        <v>47.99</v>
      </c>
      <c r="CO7" s="25">
        <v>46.59</v>
      </c>
      <c r="CP7" s="25">
        <v>47.76</v>
      </c>
      <c r="CQ7" s="25">
        <v>55.89</v>
      </c>
      <c r="CR7" s="25">
        <v>55.72</v>
      </c>
      <c r="CS7" s="25">
        <v>55.31</v>
      </c>
      <c r="CT7" s="25">
        <v>55.14</v>
      </c>
      <c r="CU7" s="25">
        <v>54.99</v>
      </c>
      <c r="CV7" s="25">
        <v>60.21</v>
      </c>
      <c r="CW7" s="25">
        <v>80.52</v>
      </c>
      <c r="CX7" s="25">
        <v>80.25</v>
      </c>
      <c r="CY7" s="25">
        <v>81.95</v>
      </c>
      <c r="CZ7" s="25">
        <v>81.36</v>
      </c>
      <c r="DA7" s="25">
        <v>77.97</v>
      </c>
      <c r="DB7" s="25">
        <v>81.27</v>
      </c>
      <c r="DC7" s="25">
        <v>81.260000000000005</v>
      </c>
      <c r="DD7" s="25">
        <v>80.36</v>
      </c>
      <c r="DE7" s="25">
        <v>80.13</v>
      </c>
      <c r="DF7" s="25">
        <v>79.34</v>
      </c>
      <c r="DG7" s="25">
        <v>89.21</v>
      </c>
      <c r="DH7" s="25">
        <v>39.74</v>
      </c>
      <c r="DI7" s="25">
        <v>41.77</v>
      </c>
      <c r="DJ7" s="25">
        <v>44.39</v>
      </c>
      <c r="DK7" s="25">
        <v>47.03</v>
      </c>
      <c r="DL7" s="25">
        <v>48.79</v>
      </c>
      <c r="DM7" s="25">
        <v>50.63</v>
      </c>
      <c r="DN7" s="25">
        <v>51.29</v>
      </c>
      <c r="DO7" s="25">
        <v>52.2</v>
      </c>
      <c r="DP7" s="25">
        <v>52.7</v>
      </c>
      <c r="DQ7" s="25">
        <v>53.48</v>
      </c>
      <c r="DR7" s="25">
        <v>52.41</v>
      </c>
      <c r="DS7" s="25">
        <v>5.74</v>
      </c>
      <c r="DT7" s="25">
        <v>8.36</v>
      </c>
      <c r="DU7" s="25">
        <v>16.34</v>
      </c>
      <c r="DV7" s="25">
        <v>23.11</v>
      </c>
      <c r="DW7" s="25">
        <v>24.3</v>
      </c>
      <c r="DX7" s="25">
        <v>18.28</v>
      </c>
      <c r="DY7" s="25">
        <v>19.61</v>
      </c>
      <c r="DZ7" s="25">
        <v>20.73</v>
      </c>
      <c r="EA7" s="25">
        <v>22.86</v>
      </c>
      <c r="EB7" s="25">
        <v>24.31</v>
      </c>
      <c r="EC7" s="25">
        <v>26.78</v>
      </c>
      <c r="ED7" s="25">
        <v>0.04</v>
      </c>
      <c r="EE7" s="25">
        <v>0.72</v>
      </c>
      <c r="EF7" s="25">
        <v>0.27</v>
      </c>
      <c r="EG7" s="25">
        <v>0.3</v>
      </c>
      <c r="EH7" s="25">
        <v>0.62</v>
      </c>
      <c r="EI7" s="25">
        <v>0.53</v>
      </c>
      <c r="EJ7" s="25">
        <v>0.48</v>
      </c>
      <c r="EK7" s="25">
        <v>0.5</v>
      </c>
      <c r="EL7" s="25">
        <v>0.41</v>
      </c>
      <c r="EM7" s="25">
        <v>0.41</v>
      </c>
      <c r="EN7" s="25">
        <v>0.59</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37257</v>
      </c>
      <c r="C10" s="29">
        <f t="shared" ref="C10:F10" si="15">DATEVALUE($B7-C11&amp;"/1/"&amp;C12)</f>
        <v>37622</v>
      </c>
      <c r="D10" s="29">
        <f t="shared" si="15"/>
        <v>37987</v>
      </c>
      <c r="E10" s="29">
        <f t="shared" si="15"/>
        <v>38353</v>
      </c>
      <c r="F10" s="29">
        <f t="shared" si="15"/>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2026-01-29T02:23:14Z</cp:lastPrinted>
  <dcterms:created xsi:type="dcterms:W3CDTF">2025-12-12T09:20:13Z</dcterms:created>
  <dcterms:modified xsi:type="dcterms:W3CDTF">2026-01-29T02:24:18Z</dcterms:modified>
  <cp:category/>
</cp:coreProperties>
</file>